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140\OneDrive\Desktop\Free\Rahul\Session 7\"/>
    </mc:Choice>
  </mc:AlternateContent>
  <xr:revisionPtr revIDLastSave="0" documentId="13_ncr:1_{4EF976D6-C644-4BEF-AA68-33804463CDF7}" xr6:coauthVersionLast="47" xr6:coauthVersionMax="47" xr10:uidLastSave="{00000000-0000-0000-0000-000000000000}"/>
  <bookViews>
    <workbookView xWindow="-96" yWindow="-96" windowWidth="23232" windowHeight="12432" activeTab="1" xr2:uid="{45814A7B-AB84-4FA2-81F1-04E49C57121B}"/>
  </bookViews>
  <sheets>
    <sheet name="Data" sheetId="1" r:id="rId1"/>
    <sheet name="Build Portfolio" sheetId="5" r:id="rId2"/>
    <sheet name="Feedback" sheetId="7" r:id="rId3"/>
    <sheet name="Portfolio Analysis" sheetId="6" state="hidden" r:id="rId4"/>
  </sheets>
  <definedNames>
    <definedName name="_xlnm._FilterDatabase" localSheetId="1" hidden="1">'Build Portfolio'!$C$2:$G$12</definedName>
    <definedName name="_xlnm._FilterDatabase" localSheetId="0" hidden="1">Data!$B$2:$E$32</definedName>
    <definedName name="_xlnm._FilterDatabase" localSheetId="2" hidden="1">Feedback!$C$2:$D$5</definedName>
    <definedName name="_xlnm._FilterDatabase" localSheetId="3" hidden="1">'Portfolio Analysis'!$C$2:$D$12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5" l="1"/>
  <c r="M4" i="6"/>
  <c r="M5" i="6"/>
  <c r="M6" i="6"/>
  <c r="M7" i="6"/>
  <c r="M8" i="6"/>
  <c r="M9" i="6"/>
  <c r="M10" i="6"/>
  <c r="M11" i="6"/>
  <c r="M12" i="6"/>
  <c r="M13" i="6"/>
  <c r="B11" i="7"/>
  <c r="B12" i="7" s="1"/>
  <c r="B4" i="7" l="1"/>
  <c r="B5" i="7" s="1"/>
  <c r="B22" i="6"/>
  <c r="B23" i="6" s="1"/>
  <c r="F4" i="5"/>
  <c r="F5" i="5"/>
  <c r="F6" i="5"/>
  <c r="F7" i="5"/>
  <c r="F8" i="5"/>
  <c r="F9" i="5"/>
  <c r="F10" i="5"/>
  <c r="F11" i="5"/>
  <c r="F12" i="5"/>
  <c r="F3" i="5"/>
  <c r="G4" i="5"/>
  <c r="H4" i="5" s="1"/>
  <c r="G5" i="5"/>
  <c r="H5" i="5" s="1"/>
  <c r="G6" i="5"/>
  <c r="H6" i="5" s="1"/>
  <c r="G7" i="5"/>
  <c r="H7" i="5" s="1"/>
  <c r="G8" i="5"/>
  <c r="H8" i="5" s="1"/>
  <c r="G9" i="5"/>
  <c r="H9" i="5" s="1"/>
  <c r="G10" i="5"/>
  <c r="H10" i="5" s="1"/>
  <c r="G11" i="5"/>
  <c r="H11" i="5" s="1"/>
  <c r="L12" i="6" s="1"/>
  <c r="G12" i="5"/>
  <c r="H12" i="5" s="1"/>
  <c r="L13" i="6" s="1"/>
  <c r="G3" i="5"/>
  <c r="H3" i="5" s="1"/>
  <c r="E4" i="5"/>
  <c r="E5" i="5"/>
  <c r="E6" i="5"/>
  <c r="E7" i="5"/>
  <c r="E8" i="5"/>
  <c r="E9" i="5"/>
  <c r="E10" i="5"/>
  <c r="E11" i="5"/>
  <c r="E12" i="5"/>
  <c r="E3" i="5"/>
  <c r="B4" i="5"/>
  <c r="B5" i="5" s="1"/>
  <c r="B6" i="5" s="1"/>
  <c r="B7" i="5" s="1"/>
  <c r="B8" i="5" s="1"/>
  <c r="B9" i="5" s="1"/>
  <c r="B10" i="5" s="1"/>
  <c r="B11" i="5" s="1"/>
  <c r="B12" i="5" s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" i="1"/>
  <c r="L8" i="6" l="1"/>
  <c r="L9" i="6"/>
  <c r="L4" i="6"/>
  <c r="L10" i="6"/>
  <c r="L5" i="6"/>
  <c r="L11" i="6"/>
  <c r="L6" i="6"/>
  <c r="L7" i="6"/>
  <c r="D22" i="6"/>
  <c r="D21" i="6"/>
  <c r="D23" i="6"/>
  <c r="D12" i="6"/>
  <c r="D11" i="6"/>
  <c r="B11" i="6" s="1"/>
  <c r="D10" i="6"/>
  <c r="D9" i="6"/>
  <c r="D8" i="6"/>
  <c r="D7" i="6"/>
  <c r="D3" i="6"/>
  <c r="B3" i="6" s="1"/>
  <c r="D6" i="6"/>
  <c r="D17" i="6"/>
  <c r="D5" i="6"/>
  <c r="D16" i="6"/>
  <c r="D4" i="6"/>
  <c r="D15" i="6"/>
  <c r="B15" i="6" s="1"/>
  <c r="D14" i="6"/>
  <c r="B14" i="6" s="1"/>
  <c r="D13" i="6"/>
  <c r="H13" i="5"/>
  <c r="I13" i="5" s="1"/>
  <c r="C10" i="7" l="1"/>
  <c r="D10" i="7" s="1"/>
  <c r="C11" i="7"/>
  <c r="D11" i="7" s="1"/>
  <c r="C12" i="7"/>
  <c r="D12" i="7" s="1"/>
  <c r="D24" i="6"/>
  <c r="D18" i="6"/>
  <c r="I6" i="5"/>
  <c r="I7" i="5"/>
  <c r="I8" i="5"/>
  <c r="I9" i="5"/>
  <c r="I10" i="5"/>
  <c r="I11" i="5"/>
  <c r="I12" i="5"/>
  <c r="I3" i="5"/>
  <c r="I4" i="5"/>
  <c r="I5" i="5"/>
  <c r="E11" i="7" l="1"/>
  <c r="E10" i="7"/>
  <c r="E12" i="7"/>
  <c r="E12" i="6"/>
  <c r="E22" i="6"/>
  <c r="E21" i="6"/>
  <c r="E23" i="6"/>
  <c r="E7" i="6"/>
  <c r="E4" i="6"/>
  <c r="E14" i="6"/>
  <c r="E10" i="6"/>
  <c r="E13" i="6"/>
  <c r="E9" i="6"/>
  <c r="E8" i="6"/>
  <c r="E3" i="6"/>
  <c r="E6" i="6"/>
  <c r="E17" i="6"/>
  <c r="E15" i="6"/>
  <c r="E5" i="6"/>
  <c r="E11" i="6"/>
  <c r="E16" i="6"/>
  <c r="B8" i="6" l="1"/>
  <c r="B12" i="6"/>
  <c r="B6" i="6"/>
  <c r="B10" i="6"/>
  <c r="B13" i="6"/>
  <c r="B16" i="6"/>
  <c r="B9" i="6"/>
  <c r="B7" i="6"/>
  <c r="B5" i="6"/>
  <c r="B17" i="6"/>
  <c r="B4" i="6"/>
  <c r="C3" i="7" l="1"/>
  <c r="D3" i="7" s="1"/>
  <c r="E3" i="7" s="1"/>
  <c r="C5" i="7"/>
  <c r="D5" i="7" s="1"/>
  <c r="E5" i="7" s="1"/>
  <c r="C4" i="7"/>
  <c r="D4" i="7" s="1"/>
  <c r="E4" i="7" s="1"/>
  <c r="E13" i="7" l="1"/>
  <c r="F13" i="7" s="1"/>
  <c r="D13" i="7"/>
  <c r="E6" i="7"/>
  <c r="F6" i="7" s="1"/>
  <c r="D6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F925399-0202-471B-9002-5B4EDAD2B9C4}" keepAlive="1" name="Query - Table 3" description="Connection to the 'Table 3' query in the workbook." type="5" refreshedVersion="0" background="1">
    <dbPr connection="Provider=Microsoft.Mashup.OleDb.1;Data Source=$Workbook$;Location=&quot;Table 3&quot;;Extended Properties=&quot;&quot;" command="SELECT * FROM [Table 3]"/>
  </connection>
</connections>
</file>

<file path=xl/sharedStrings.xml><?xml version="1.0" encoding="utf-8"?>
<sst xmlns="http://schemas.openxmlformats.org/spreadsheetml/2006/main" count="145" uniqueCount="66">
  <si>
    <t>FMCG</t>
  </si>
  <si>
    <t>Medium</t>
  </si>
  <si>
    <t>Low</t>
  </si>
  <si>
    <t>TCS</t>
  </si>
  <si>
    <t>High</t>
  </si>
  <si>
    <t>ITC</t>
  </si>
  <si>
    <t>M&amp;M</t>
  </si>
  <si>
    <t>NTPC</t>
  </si>
  <si>
    <t>SBI</t>
  </si>
  <si>
    <t>IT Services</t>
  </si>
  <si>
    <t>ADANI PORTS &amp; SEZ</t>
  </si>
  <si>
    <t>MISCELLANEOUS</t>
  </si>
  <si>
    <t>ASIAN PAINTS</t>
  </si>
  <si>
    <t>PAINTS</t>
  </si>
  <si>
    <t>AXIS BANK</t>
  </si>
  <si>
    <t>BANKING</t>
  </si>
  <si>
    <t>BAJAJ FINANCE</t>
  </si>
  <si>
    <t>FINANCE</t>
  </si>
  <si>
    <t>BAJAJ FINSERV</t>
  </si>
  <si>
    <t>BHARTI AIRTEL</t>
  </si>
  <si>
    <t>TELECOM</t>
  </si>
  <si>
    <t>HCL TECHNOLOGIES</t>
  </si>
  <si>
    <t>HDFC BANK</t>
  </si>
  <si>
    <t>HINDUSTAN UNILEVER</t>
  </si>
  <si>
    <t>ICICI BANK</t>
  </si>
  <si>
    <t>INDUSIND BANK</t>
  </si>
  <si>
    <t>INFOSYS</t>
  </si>
  <si>
    <t>JSW STEEL</t>
  </si>
  <si>
    <t>STEEL</t>
  </si>
  <si>
    <t>KOTAK MAHINDRA BANK</t>
  </si>
  <si>
    <t>L&amp;T</t>
  </si>
  <si>
    <t>ENGINEERING</t>
  </si>
  <si>
    <t>AUTOMOBILES</t>
  </si>
  <si>
    <t>MARUTI SUZUKI</t>
  </si>
  <si>
    <t>NESTLE</t>
  </si>
  <si>
    <t>POWER</t>
  </si>
  <si>
    <t>POWER GRID</t>
  </si>
  <si>
    <t>RELIANCE IND.</t>
  </si>
  <si>
    <t>ENERGY</t>
  </si>
  <si>
    <t>SUN PHARMA</t>
  </si>
  <si>
    <t>PHARMACEUTICALS</t>
  </si>
  <si>
    <t>TATA MOTORS</t>
  </si>
  <si>
    <t>TATA STEEL</t>
  </si>
  <si>
    <t>TECH MAHINDRA</t>
  </si>
  <si>
    <t>TITAN</t>
  </si>
  <si>
    <t>RETAILING</t>
  </si>
  <si>
    <t>ULTRATECH CEMENT</t>
  </si>
  <si>
    <t>CEMENT</t>
  </si>
  <si>
    <t>ASSET NAME</t>
  </si>
  <si>
    <t>SECTOR</t>
  </si>
  <si>
    <t>CURRENT PRICE (₹)</t>
  </si>
  <si>
    <t>MARKET CAP (₹M)</t>
  </si>
  <si>
    <t>Earnings (₹M)</t>
  </si>
  <si>
    <t>PE Ratio</t>
  </si>
  <si>
    <t>#</t>
  </si>
  <si>
    <t>QTY</t>
  </si>
  <si>
    <t>Amount (₹)</t>
  </si>
  <si>
    <t>% Holding</t>
  </si>
  <si>
    <t>Implied Risk Level</t>
  </si>
  <si>
    <t>Portfolio Holding</t>
  </si>
  <si>
    <t>Diversification</t>
  </si>
  <si>
    <t>Rank</t>
  </si>
  <si>
    <t>Top 3</t>
  </si>
  <si>
    <t>STOCK</t>
  </si>
  <si>
    <t>Duration</t>
  </si>
  <si>
    <t>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</si>
</sst>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2" fillId="2" borderId="1" xfId="0" applyFont="1" applyFill="1" applyBorder="1"/>
    <xf numFmtId="37" fontId="2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/>
    <xf numFmtId="9" fontId="0" fillId="0" borderId="1" xfId="0" applyNumberForma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 vertical="top"/>
    </xf>
    <xf numFmtId="37" fontId="0" fillId="0" borderId="1" xfId="0" applyNumberFormat="1" applyBorder="1" applyAlignment="1">
      <alignment horizontal="center"/>
    </xf>
    <xf numFmtId="37" fontId="1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6BF7A-41A2-448B-B483-C3002834C1DF}">
  <dimension ref="B2:H34"/>
  <sheetViews>
    <sheetView showGridLines="0" workbookViewId="0"/>
  </sheetViews>
  <sheetFormatPr defaultRowHeight="14.4" x14ac:dyDescent="0.3"/>
  <cols>
    <col min="1" max="1" width="0.88671875" customWidth="1"/>
    <col min="2" max="2" width="21.5546875" bestFit="1" customWidth="1"/>
    <col min="3" max="3" width="17.44140625" bestFit="1" customWidth="1"/>
    <col min="4" max="4" width="17.44140625" customWidth="1"/>
    <col min="5" max="5" width="17.33203125" bestFit="1" customWidth="1"/>
    <col min="6" max="6" width="16.77734375" bestFit="1" customWidth="1"/>
    <col min="7" max="7" width="12.6640625" bestFit="1" customWidth="1"/>
  </cols>
  <sheetData>
    <row r="2" spans="2:8" x14ac:dyDescent="0.3">
      <c r="B2" s="1" t="s">
        <v>48</v>
      </c>
      <c r="C2" s="1" t="s">
        <v>49</v>
      </c>
      <c r="D2" s="1" t="s">
        <v>58</v>
      </c>
      <c r="E2" s="1" t="s">
        <v>50</v>
      </c>
      <c r="F2" s="1" t="s">
        <v>51</v>
      </c>
      <c r="G2" s="1" t="s">
        <v>52</v>
      </c>
      <c r="H2" s="1" t="s">
        <v>53</v>
      </c>
    </row>
    <row r="3" spans="2:8" x14ac:dyDescent="0.3">
      <c r="B3" s="4" t="s">
        <v>10</v>
      </c>
      <c r="C3" s="4" t="s">
        <v>11</v>
      </c>
      <c r="D3" s="4" t="s">
        <v>4</v>
      </c>
      <c r="E3" s="6">
        <v>1464</v>
      </c>
      <c r="F3" s="6">
        <v>3162443</v>
      </c>
      <c r="G3" s="6">
        <v>92554</v>
      </c>
      <c r="H3" s="7">
        <f>IF(F3/G3&lt;0,"NM ",F3/G3)</f>
        <v>34.168625883268149</v>
      </c>
    </row>
    <row r="4" spans="2:8" x14ac:dyDescent="0.3">
      <c r="B4" s="4" t="s">
        <v>12</v>
      </c>
      <c r="C4" s="4" t="s">
        <v>13</v>
      </c>
      <c r="D4" s="4" t="s">
        <v>4</v>
      </c>
      <c r="E4" s="6">
        <v>3281.3</v>
      </c>
      <c r="F4" s="6">
        <v>3147368</v>
      </c>
      <c r="G4" s="6">
        <v>50306</v>
      </c>
      <c r="H4" s="7">
        <f t="shared" ref="H4:H32" si="0">IF(F4/G4&lt;0,"NM ",F4/G4)</f>
        <v>62.56446547131555</v>
      </c>
    </row>
    <row r="5" spans="2:8" x14ac:dyDescent="0.3">
      <c r="B5" s="4" t="s">
        <v>14</v>
      </c>
      <c r="C5" s="4" t="s">
        <v>15</v>
      </c>
      <c r="D5" s="4" t="s">
        <v>4</v>
      </c>
      <c r="E5" s="6">
        <v>1240.3</v>
      </c>
      <c r="F5" s="6">
        <v>3836324</v>
      </c>
      <c r="G5" s="6">
        <v>267746</v>
      </c>
      <c r="H5" s="7">
        <f t="shared" si="0"/>
        <v>14.328221523384103</v>
      </c>
    </row>
    <row r="6" spans="2:8" x14ac:dyDescent="0.3">
      <c r="B6" s="4" t="s">
        <v>16</v>
      </c>
      <c r="C6" s="4" t="s">
        <v>17</v>
      </c>
      <c r="D6" s="4" t="s">
        <v>1</v>
      </c>
      <c r="E6" s="6">
        <v>7503</v>
      </c>
      <c r="F6" s="6">
        <v>4651632</v>
      </c>
      <c r="G6" s="6">
        <v>149189</v>
      </c>
      <c r="H6" s="7">
        <f t="shared" si="0"/>
        <v>31.179456930470746</v>
      </c>
    </row>
    <row r="7" spans="2:8" x14ac:dyDescent="0.3">
      <c r="B7" s="4" t="s">
        <v>18</v>
      </c>
      <c r="C7" s="4" t="s">
        <v>17</v>
      </c>
      <c r="D7" s="4" t="s">
        <v>1</v>
      </c>
      <c r="E7" s="6">
        <v>1918.5</v>
      </c>
      <c r="F7" s="6">
        <v>3063116</v>
      </c>
      <c r="G7" s="6">
        <v>160875</v>
      </c>
      <c r="H7" s="7">
        <f t="shared" si="0"/>
        <v>19.040348096348097</v>
      </c>
    </row>
    <row r="8" spans="2:8" x14ac:dyDescent="0.3">
      <c r="B8" s="4" t="s">
        <v>19</v>
      </c>
      <c r="C8" s="4" t="s">
        <v>20</v>
      </c>
      <c r="D8" s="4" t="s">
        <v>1</v>
      </c>
      <c r="E8" s="6">
        <v>1764.7</v>
      </c>
      <c r="F8" s="6">
        <v>10738980</v>
      </c>
      <c r="G8" s="6">
        <v>87241</v>
      </c>
      <c r="H8" s="7">
        <f t="shared" si="0"/>
        <v>123.09556286608361</v>
      </c>
    </row>
    <row r="9" spans="2:8" x14ac:dyDescent="0.3">
      <c r="B9" s="4" t="s">
        <v>21</v>
      </c>
      <c r="C9" s="4" t="s">
        <v>9</v>
      </c>
      <c r="D9" s="4" t="s">
        <v>4</v>
      </c>
      <c r="E9" s="6">
        <v>1748</v>
      </c>
      <c r="F9" s="6">
        <v>4743487</v>
      </c>
      <c r="G9" s="6">
        <v>164380</v>
      </c>
      <c r="H9" s="7">
        <f t="shared" si="0"/>
        <v>28.856837814819322</v>
      </c>
    </row>
    <row r="10" spans="2:8" x14ac:dyDescent="0.3">
      <c r="B10" s="4" t="s">
        <v>22</v>
      </c>
      <c r="C10" s="4" t="s">
        <v>15</v>
      </c>
      <c r="D10" s="4" t="s">
        <v>4</v>
      </c>
      <c r="E10" s="6">
        <v>1772.7</v>
      </c>
      <c r="F10" s="6">
        <v>13523298</v>
      </c>
      <c r="G10" s="6">
        <v>702313</v>
      </c>
      <c r="H10" s="7">
        <f t="shared" si="0"/>
        <v>19.255371892589203</v>
      </c>
    </row>
    <row r="11" spans="2:8" x14ac:dyDescent="0.3">
      <c r="B11" s="4" t="s">
        <v>23</v>
      </c>
      <c r="C11" s="4" t="s">
        <v>0</v>
      </c>
      <c r="D11" s="4" t="s">
        <v>2</v>
      </c>
      <c r="E11" s="6">
        <v>2995.8</v>
      </c>
      <c r="F11" s="6">
        <v>7038906</v>
      </c>
      <c r="G11" s="6">
        <v>103430</v>
      </c>
      <c r="H11" s="7">
        <f t="shared" si="0"/>
        <v>68.054781011312002</v>
      </c>
    </row>
    <row r="12" spans="2:8" x14ac:dyDescent="0.3">
      <c r="B12" s="4" t="s">
        <v>24</v>
      </c>
      <c r="C12" s="4" t="s">
        <v>15</v>
      </c>
      <c r="D12" s="4" t="s">
        <v>4</v>
      </c>
      <c r="E12" s="6">
        <v>1323.2</v>
      </c>
      <c r="F12" s="6">
        <v>9322749</v>
      </c>
      <c r="G12" s="6">
        <v>466493</v>
      </c>
      <c r="H12" s="7">
        <f t="shared" si="0"/>
        <v>19.984756470086367</v>
      </c>
    </row>
    <row r="13" spans="2:8" x14ac:dyDescent="0.3">
      <c r="B13" s="4" t="s">
        <v>25</v>
      </c>
      <c r="C13" s="4" t="s">
        <v>15</v>
      </c>
      <c r="D13" s="4" t="s">
        <v>4</v>
      </c>
      <c r="E13" s="6">
        <v>1458.1</v>
      </c>
      <c r="F13" s="6">
        <v>1135811</v>
      </c>
      <c r="G13" s="6">
        <v>90233</v>
      </c>
      <c r="H13" s="7">
        <f t="shared" si="0"/>
        <v>12.587534494032116</v>
      </c>
    </row>
    <row r="14" spans="2:8" x14ac:dyDescent="0.3">
      <c r="B14" s="4" t="s">
        <v>26</v>
      </c>
      <c r="C14" s="4" t="s">
        <v>9</v>
      </c>
      <c r="D14" s="4" t="s">
        <v>4</v>
      </c>
      <c r="E14" s="6">
        <v>1876.8</v>
      </c>
      <c r="F14" s="6">
        <v>7792749</v>
      </c>
      <c r="G14" s="6">
        <v>266770</v>
      </c>
      <c r="H14" s="7">
        <f t="shared" si="0"/>
        <v>29.211489297897064</v>
      </c>
    </row>
    <row r="15" spans="2:8" x14ac:dyDescent="0.3">
      <c r="B15" s="4" t="s">
        <v>5</v>
      </c>
      <c r="C15" s="4" t="s">
        <v>0</v>
      </c>
      <c r="D15" s="4" t="s">
        <v>2</v>
      </c>
      <c r="E15" s="6">
        <v>516</v>
      </c>
      <c r="F15" s="6">
        <v>6453296</v>
      </c>
      <c r="G15" s="6">
        <v>207130</v>
      </c>
      <c r="H15" s="7">
        <f t="shared" si="0"/>
        <v>31.155776565441993</v>
      </c>
    </row>
    <row r="16" spans="2:8" x14ac:dyDescent="0.3">
      <c r="B16" s="4" t="s">
        <v>27</v>
      </c>
      <c r="C16" s="4" t="s">
        <v>28</v>
      </c>
      <c r="D16" s="4" t="s">
        <v>1</v>
      </c>
      <c r="E16" s="6">
        <v>1002</v>
      </c>
      <c r="F16" s="6">
        <v>2450345</v>
      </c>
      <c r="G16" s="6">
        <v>75620</v>
      </c>
      <c r="H16" s="7">
        <f t="shared" si="0"/>
        <v>32.403398571806399</v>
      </c>
    </row>
    <row r="17" spans="2:8" x14ac:dyDescent="0.3">
      <c r="B17" s="4" t="s">
        <v>29</v>
      </c>
      <c r="C17" s="4" t="s">
        <v>15</v>
      </c>
      <c r="D17" s="4" t="s">
        <v>4</v>
      </c>
      <c r="E17" s="6">
        <v>1930.9</v>
      </c>
      <c r="F17" s="6">
        <v>3838762</v>
      </c>
      <c r="G17" s="6">
        <v>212669</v>
      </c>
      <c r="H17" s="7">
        <f t="shared" si="0"/>
        <v>18.050406970456436</v>
      </c>
    </row>
    <row r="18" spans="2:8" x14ac:dyDescent="0.3">
      <c r="B18" s="4" t="s">
        <v>30</v>
      </c>
      <c r="C18" s="4" t="s">
        <v>31</v>
      </c>
      <c r="D18" s="4" t="s">
        <v>1</v>
      </c>
      <c r="E18" s="6">
        <v>3809.1</v>
      </c>
      <c r="F18" s="6">
        <v>5237493</v>
      </c>
      <c r="G18" s="6">
        <v>158937</v>
      </c>
      <c r="H18" s="7">
        <f t="shared" si="0"/>
        <v>32.953264501028713</v>
      </c>
    </row>
    <row r="19" spans="2:8" x14ac:dyDescent="0.3">
      <c r="B19" s="4" t="s">
        <v>6</v>
      </c>
      <c r="C19" s="4" t="s">
        <v>32</v>
      </c>
      <c r="D19" s="4" t="s">
        <v>1</v>
      </c>
      <c r="E19" s="6">
        <v>3072</v>
      </c>
      <c r="F19" s="6">
        <v>3820120</v>
      </c>
      <c r="G19" s="6">
        <v>109472</v>
      </c>
      <c r="H19" s="7">
        <f t="shared" si="0"/>
        <v>34.895863782519733</v>
      </c>
    </row>
    <row r="20" spans="2:8" x14ac:dyDescent="0.3">
      <c r="B20" s="4" t="s">
        <v>33</v>
      </c>
      <c r="C20" s="4" t="s">
        <v>32</v>
      </c>
      <c r="D20" s="4" t="s">
        <v>1</v>
      </c>
      <c r="E20" s="6">
        <v>12638.3</v>
      </c>
      <c r="F20" s="6">
        <v>3973514</v>
      </c>
      <c r="G20" s="6">
        <v>144336</v>
      </c>
      <c r="H20" s="7">
        <f t="shared" si="0"/>
        <v>27.529611462143887</v>
      </c>
    </row>
    <row r="21" spans="2:8" x14ac:dyDescent="0.3">
      <c r="B21" s="4" t="s">
        <v>34</v>
      </c>
      <c r="C21" s="4" t="s">
        <v>0</v>
      </c>
      <c r="D21" s="4" t="s">
        <v>2</v>
      </c>
      <c r="E21" s="6">
        <v>2754</v>
      </c>
      <c r="F21" s="6">
        <v>2655241</v>
      </c>
      <c r="G21" s="6">
        <v>32445</v>
      </c>
      <c r="H21" s="7">
        <f t="shared" si="0"/>
        <v>81.838218523655414</v>
      </c>
    </row>
    <row r="22" spans="2:8" x14ac:dyDescent="0.3">
      <c r="B22" s="4" t="s">
        <v>7</v>
      </c>
      <c r="C22" s="4" t="s">
        <v>35</v>
      </c>
      <c r="D22" s="4" t="s">
        <v>1</v>
      </c>
      <c r="E22" s="6">
        <v>429.7</v>
      </c>
      <c r="F22" s="6">
        <v>4166173</v>
      </c>
      <c r="G22" s="6">
        <v>193837</v>
      </c>
      <c r="H22" s="7">
        <f t="shared" si="0"/>
        <v>21.493177257180001</v>
      </c>
    </row>
    <row r="23" spans="2:8" x14ac:dyDescent="0.3">
      <c r="B23" s="4" t="s">
        <v>36</v>
      </c>
      <c r="C23" s="4" t="s">
        <v>35</v>
      </c>
      <c r="D23" s="4" t="s">
        <v>1</v>
      </c>
      <c r="E23" s="6">
        <v>345.5</v>
      </c>
      <c r="F23" s="6">
        <v>3213359</v>
      </c>
      <c r="G23" s="6">
        <v>159734</v>
      </c>
      <c r="H23" s="7">
        <f t="shared" si="0"/>
        <v>20.116938159690484</v>
      </c>
    </row>
    <row r="24" spans="2:8" x14ac:dyDescent="0.3">
      <c r="B24" s="4" t="s">
        <v>37</v>
      </c>
      <c r="C24" s="4" t="s">
        <v>38</v>
      </c>
      <c r="D24" s="4" t="s">
        <v>1</v>
      </c>
      <c r="E24" s="6">
        <v>2991.8</v>
      </c>
      <c r="F24" s="6">
        <v>20243204</v>
      </c>
      <c r="G24" s="6">
        <v>778990</v>
      </c>
      <c r="H24" s="7">
        <f t="shared" si="0"/>
        <v>25.986474794284906</v>
      </c>
    </row>
    <row r="25" spans="2:8" x14ac:dyDescent="0.3">
      <c r="B25" s="4" t="s">
        <v>8</v>
      </c>
      <c r="C25" s="4" t="s">
        <v>15</v>
      </c>
      <c r="D25" s="4" t="s">
        <v>4</v>
      </c>
      <c r="E25" s="6">
        <v>803.4</v>
      </c>
      <c r="F25" s="6">
        <v>7170034</v>
      </c>
      <c r="G25" s="6">
        <v>690831</v>
      </c>
      <c r="H25" s="7">
        <f t="shared" si="0"/>
        <v>10.378853873089076</v>
      </c>
    </row>
    <row r="26" spans="2:8" x14ac:dyDescent="0.3">
      <c r="B26" s="4" t="s">
        <v>39</v>
      </c>
      <c r="C26" s="4" t="s">
        <v>40</v>
      </c>
      <c r="D26" s="4" t="s">
        <v>1</v>
      </c>
      <c r="E26" s="6">
        <v>1864.4</v>
      </c>
      <c r="F26" s="6">
        <v>4473320</v>
      </c>
      <c r="G26" s="6">
        <v>105067</v>
      </c>
      <c r="H26" s="7">
        <f t="shared" si="0"/>
        <v>42.575880152664489</v>
      </c>
    </row>
    <row r="27" spans="2:8" x14ac:dyDescent="0.3">
      <c r="B27" s="4" t="s">
        <v>41</v>
      </c>
      <c r="C27" s="4" t="s">
        <v>32</v>
      </c>
      <c r="D27" s="4" t="s">
        <v>1</v>
      </c>
      <c r="E27" s="6">
        <v>977.2</v>
      </c>
      <c r="F27" s="6">
        <v>3596776</v>
      </c>
      <c r="G27" s="6">
        <v>335803</v>
      </c>
      <c r="H27" s="7">
        <f t="shared" si="0"/>
        <v>10.710970420157057</v>
      </c>
    </row>
    <row r="28" spans="2:8" x14ac:dyDescent="0.3">
      <c r="B28" s="4" t="s">
        <v>42</v>
      </c>
      <c r="C28" s="4" t="s">
        <v>28</v>
      </c>
      <c r="D28" s="4" t="s">
        <v>1</v>
      </c>
      <c r="E28" s="6">
        <v>158.5</v>
      </c>
      <c r="F28" s="6">
        <v>1978628</v>
      </c>
      <c r="G28" s="6">
        <v>-48217</v>
      </c>
      <c r="H28" s="7" t="str">
        <f t="shared" si="0"/>
        <v xml:space="preserve">NM </v>
      </c>
    </row>
    <row r="29" spans="2:8" x14ac:dyDescent="0.3">
      <c r="B29" s="4" t="s">
        <v>3</v>
      </c>
      <c r="C29" s="4" t="s">
        <v>9</v>
      </c>
      <c r="D29" s="4" t="s">
        <v>4</v>
      </c>
      <c r="E29" s="6">
        <v>4255.7</v>
      </c>
      <c r="F29" s="6">
        <v>15397314</v>
      </c>
      <c r="G29" s="6">
        <v>470840</v>
      </c>
      <c r="H29" s="7">
        <f t="shared" si="0"/>
        <v>32.701796788718035</v>
      </c>
    </row>
    <row r="30" spans="2:8" x14ac:dyDescent="0.3">
      <c r="B30" s="4" t="s">
        <v>43</v>
      </c>
      <c r="C30" s="4" t="s">
        <v>9</v>
      </c>
      <c r="D30" s="4" t="s">
        <v>4</v>
      </c>
      <c r="E30" s="6">
        <v>1604.4</v>
      </c>
      <c r="F30" s="6">
        <v>1569615</v>
      </c>
      <c r="G30" s="6">
        <v>25527</v>
      </c>
      <c r="H30" s="7">
        <f t="shared" si="0"/>
        <v>61.488424021624162</v>
      </c>
    </row>
    <row r="31" spans="2:8" x14ac:dyDescent="0.3">
      <c r="B31" s="4" t="s">
        <v>44</v>
      </c>
      <c r="C31" s="4" t="s">
        <v>45</v>
      </c>
      <c r="D31" s="4" t="s">
        <v>4</v>
      </c>
      <c r="E31" s="6">
        <v>3810.3</v>
      </c>
      <c r="F31" s="6">
        <v>3382687</v>
      </c>
      <c r="G31" s="6">
        <v>34540</v>
      </c>
      <c r="H31" s="7">
        <f t="shared" si="0"/>
        <v>97.935350318471336</v>
      </c>
    </row>
    <row r="32" spans="2:8" x14ac:dyDescent="0.3">
      <c r="B32" s="4" t="s">
        <v>46</v>
      </c>
      <c r="C32" s="4" t="s">
        <v>47</v>
      </c>
      <c r="D32" s="4" t="s">
        <v>1</v>
      </c>
      <c r="E32" s="6">
        <v>11895.5</v>
      </c>
      <c r="F32" s="6">
        <v>3434199</v>
      </c>
      <c r="G32" s="6">
        <v>69878</v>
      </c>
      <c r="H32" s="7">
        <f t="shared" si="0"/>
        <v>49.14563954320387</v>
      </c>
    </row>
    <row r="34" spans="6:6" x14ac:dyDescent="0.3">
      <c r="F34" s="2"/>
    </row>
  </sheetData>
  <sortState xmlns:xlrd2="http://schemas.microsoft.com/office/spreadsheetml/2017/richdata2" ref="H3:H18">
    <sortCondition ref="H3:H1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41541-C2C1-465C-BF13-77177A1EE37F}">
  <dimension ref="B1:I16"/>
  <sheetViews>
    <sheetView showGridLines="0" tabSelected="1" workbookViewId="0"/>
  </sheetViews>
  <sheetFormatPr defaultRowHeight="14.4" x14ac:dyDescent="0.3"/>
  <cols>
    <col min="1" max="1" width="0.88671875" customWidth="1"/>
    <col min="2" max="2" width="17.44140625" bestFit="1" customWidth="1"/>
    <col min="3" max="3" width="21.5546875" bestFit="1" customWidth="1"/>
    <col min="4" max="4" width="10.77734375" customWidth="1"/>
    <col min="5" max="5" width="17.44140625" bestFit="1" customWidth="1"/>
    <col min="6" max="6" width="17.44140625" customWidth="1"/>
    <col min="7" max="7" width="17.33203125" bestFit="1" customWidth="1"/>
    <col min="8" max="8" width="16.77734375" bestFit="1" customWidth="1"/>
    <col min="9" max="9" width="14.33203125" bestFit="1" customWidth="1"/>
  </cols>
  <sheetData>
    <row r="1" spans="2:9" x14ac:dyDescent="0.3">
      <c r="B1" s="3"/>
      <c r="C1" s="3"/>
      <c r="D1" s="3"/>
      <c r="E1" s="3">
        <v>2</v>
      </c>
      <c r="F1" s="3">
        <v>3</v>
      </c>
      <c r="G1" s="3">
        <v>4</v>
      </c>
      <c r="H1" s="3"/>
      <c r="I1" s="3"/>
    </row>
    <row r="2" spans="2:9" x14ac:dyDescent="0.3">
      <c r="B2" s="1" t="s">
        <v>54</v>
      </c>
      <c r="C2" s="1" t="s">
        <v>48</v>
      </c>
      <c r="D2" s="1" t="s">
        <v>55</v>
      </c>
      <c r="E2" s="1" t="s">
        <v>49</v>
      </c>
      <c r="F2" s="1" t="s">
        <v>58</v>
      </c>
      <c r="G2" s="1" t="s">
        <v>50</v>
      </c>
      <c r="H2" s="1" t="s">
        <v>56</v>
      </c>
      <c r="I2" s="1" t="s">
        <v>57</v>
      </c>
    </row>
    <row r="3" spans="2:9" x14ac:dyDescent="0.3">
      <c r="B3" s="5">
        <v>1</v>
      </c>
      <c r="C3" s="8"/>
      <c r="D3" s="9"/>
      <c r="E3" s="4" t="str">
        <f>IFERROR(VLOOKUP($C3,Data!$B$3:$H$32,E$1,FALSE),"")</f>
        <v/>
      </c>
      <c r="F3" s="4" t="str">
        <f>IFERROR(VLOOKUP($C3,Data!$B$3:$H$32,F$1,FALSE),"")</f>
        <v/>
      </c>
      <c r="G3" s="6" t="str">
        <f>IFERROR(VLOOKUP($C3,Data!$B$3:$H$32,G$1,FALSE),"")</f>
        <v/>
      </c>
      <c r="H3" s="6" t="str">
        <f>IFERROR(D3*G3,"")</f>
        <v/>
      </c>
      <c r="I3" s="11" t="str">
        <f>IFERROR(H3/$H$13,"")</f>
        <v/>
      </c>
    </row>
    <row r="4" spans="2:9" x14ac:dyDescent="0.3">
      <c r="B4" s="5">
        <f>+B3+1</f>
        <v>2</v>
      </c>
      <c r="C4" s="8"/>
      <c r="D4" s="9"/>
      <c r="E4" s="4" t="str">
        <f>IFERROR(VLOOKUP($C4,Data!$B$3:$H$32,E$1,FALSE),"")</f>
        <v/>
      </c>
      <c r="F4" s="4" t="str">
        <f>IFERROR(VLOOKUP($C4,Data!$B$3:$H$32,F$1,FALSE),"")</f>
        <v/>
      </c>
      <c r="G4" s="6" t="str">
        <f>IFERROR(VLOOKUP($C4,Data!$B$3:$H$32,G$1,FALSE),"")</f>
        <v/>
      </c>
      <c r="H4" s="6" t="str">
        <f t="shared" ref="H4:H12" si="0">IFERROR(D4*G4,"")</f>
        <v/>
      </c>
      <c r="I4" s="11" t="str">
        <f t="shared" ref="I4:I12" si="1">IFERROR(H4/$H$13,"")</f>
        <v/>
      </c>
    </row>
    <row r="5" spans="2:9" x14ac:dyDescent="0.3">
      <c r="B5" s="5">
        <f t="shared" ref="B5:B12" si="2">+B4+1</f>
        <v>3</v>
      </c>
      <c r="C5" s="8"/>
      <c r="D5" s="9"/>
      <c r="E5" s="4" t="str">
        <f>IFERROR(VLOOKUP($C5,Data!$B$3:$H$32,E$1,FALSE),"")</f>
        <v/>
      </c>
      <c r="F5" s="4" t="str">
        <f>IFERROR(VLOOKUP($C5,Data!$B$3:$H$32,F$1,FALSE),"")</f>
        <v/>
      </c>
      <c r="G5" s="6" t="str">
        <f>IFERROR(VLOOKUP($C5,Data!$B$3:$H$32,G$1,FALSE),"")</f>
        <v/>
      </c>
      <c r="H5" s="6" t="str">
        <f t="shared" si="0"/>
        <v/>
      </c>
      <c r="I5" s="11" t="str">
        <f t="shared" si="1"/>
        <v/>
      </c>
    </row>
    <row r="6" spans="2:9" x14ac:dyDescent="0.3">
      <c r="B6" s="5">
        <f t="shared" si="2"/>
        <v>4</v>
      </c>
      <c r="C6" s="8"/>
      <c r="D6" s="9"/>
      <c r="E6" s="4" t="str">
        <f>IFERROR(VLOOKUP($C6,Data!$B$3:$H$32,E$1,FALSE),"")</f>
        <v/>
      </c>
      <c r="F6" s="4" t="str">
        <f>IFERROR(VLOOKUP($C6,Data!$B$3:$H$32,F$1,FALSE),"")</f>
        <v/>
      </c>
      <c r="G6" s="6" t="str">
        <f>IFERROR(VLOOKUP($C6,Data!$B$3:$H$32,G$1,FALSE),"")</f>
        <v/>
      </c>
      <c r="H6" s="6" t="str">
        <f t="shared" si="0"/>
        <v/>
      </c>
      <c r="I6" s="11" t="str">
        <f t="shared" si="1"/>
        <v/>
      </c>
    </row>
    <row r="7" spans="2:9" x14ac:dyDescent="0.3">
      <c r="B7" s="5">
        <f t="shared" si="2"/>
        <v>5</v>
      </c>
      <c r="C7" s="8"/>
      <c r="D7" s="9"/>
      <c r="E7" s="4" t="str">
        <f>IFERROR(VLOOKUP($C7,Data!$B$3:$H$32,E$1,FALSE),"")</f>
        <v/>
      </c>
      <c r="F7" s="4" t="str">
        <f>IFERROR(VLOOKUP($C7,Data!$B$3:$H$32,F$1,FALSE),"")</f>
        <v/>
      </c>
      <c r="G7" s="6" t="str">
        <f>IFERROR(VLOOKUP($C7,Data!$B$3:$H$32,G$1,FALSE),"")</f>
        <v/>
      </c>
      <c r="H7" s="6" t="str">
        <f t="shared" si="0"/>
        <v/>
      </c>
      <c r="I7" s="11" t="str">
        <f t="shared" si="1"/>
        <v/>
      </c>
    </row>
    <row r="8" spans="2:9" x14ac:dyDescent="0.3">
      <c r="B8" s="5">
        <f t="shared" si="2"/>
        <v>6</v>
      </c>
      <c r="C8" s="8"/>
      <c r="D8" s="9"/>
      <c r="E8" s="4" t="str">
        <f>IFERROR(VLOOKUP($C8,Data!$B$3:$H$32,E$1,FALSE),"")</f>
        <v/>
      </c>
      <c r="F8" s="4" t="str">
        <f>IFERROR(VLOOKUP($C8,Data!$B$3:$H$32,F$1,FALSE),"")</f>
        <v/>
      </c>
      <c r="G8" s="6" t="str">
        <f>IFERROR(VLOOKUP($C8,Data!$B$3:$H$32,G$1,FALSE),"")</f>
        <v/>
      </c>
      <c r="H8" s="6" t="str">
        <f t="shared" si="0"/>
        <v/>
      </c>
      <c r="I8" s="11" t="str">
        <f t="shared" si="1"/>
        <v/>
      </c>
    </row>
    <row r="9" spans="2:9" x14ac:dyDescent="0.3">
      <c r="B9" s="5">
        <f t="shared" si="2"/>
        <v>7</v>
      </c>
      <c r="C9" s="8"/>
      <c r="D9" s="9"/>
      <c r="E9" s="4" t="str">
        <f>IFERROR(VLOOKUP($C9,Data!$B$3:$H$32,E$1,FALSE),"")</f>
        <v/>
      </c>
      <c r="F9" s="4" t="str">
        <f>IFERROR(VLOOKUP($C9,Data!$B$3:$H$32,F$1,FALSE),"")</f>
        <v/>
      </c>
      <c r="G9" s="6" t="str">
        <f>IFERROR(VLOOKUP($C9,Data!$B$3:$H$32,G$1,FALSE),"")</f>
        <v/>
      </c>
      <c r="H9" s="6" t="str">
        <f t="shared" si="0"/>
        <v/>
      </c>
      <c r="I9" s="11" t="str">
        <f t="shared" si="1"/>
        <v/>
      </c>
    </row>
    <row r="10" spans="2:9" x14ac:dyDescent="0.3">
      <c r="B10" s="5">
        <f t="shared" si="2"/>
        <v>8</v>
      </c>
      <c r="C10" s="8"/>
      <c r="D10" s="9"/>
      <c r="E10" s="4" t="str">
        <f>IFERROR(VLOOKUP($C10,Data!$B$3:$H$32,E$1,FALSE),"")</f>
        <v/>
      </c>
      <c r="F10" s="4" t="str">
        <f>IFERROR(VLOOKUP($C10,Data!$B$3:$H$32,F$1,FALSE),"")</f>
        <v/>
      </c>
      <c r="G10" s="6" t="str">
        <f>IFERROR(VLOOKUP($C10,Data!$B$3:$H$32,G$1,FALSE),"")</f>
        <v/>
      </c>
      <c r="H10" s="6" t="str">
        <f t="shared" si="0"/>
        <v/>
      </c>
      <c r="I10" s="11" t="str">
        <f t="shared" si="1"/>
        <v/>
      </c>
    </row>
    <row r="11" spans="2:9" x14ac:dyDescent="0.3">
      <c r="B11" s="5">
        <f t="shared" si="2"/>
        <v>9</v>
      </c>
      <c r="C11" s="8"/>
      <c r="D11" s="9"/>
      <c r="E11" s="4" t="str">
        <f>IFERROR(VLOOKUP($C11,Data!$B$3:$H$32,E$1,FALSE),"")</f>
        <v/>
      </c>
      <c r="F11" s="4" t="str">
        <f>IFERROR(VLOOKUP($C11,Data!$B$3:$H$32,F$1,FALSE),"")</f>
        <v/>
      </c>
      <c r="G11" s="6" t="str">
        <f>IFERROR(VLOOKUP($C11,Data!$B$3:$H$32,G$1,FALSE),"")</f>
        <v/>
      </c>
      <c r="H11" s="6" t="str">
        <f t="shared" si="0"/>
        <v/>
      </c>
      <c r="I11" s="11" t="str">
        <f t="shared" si="1"/>
        <v/>
      </c>
    </row>
    <row r="12" spans="2:9" x14ac:dyDescent="0.3">
      <c r="B12" s="5">
        <f t="shared" si="2"/>
        <v>10</v>
      </c>
      <c r="C12" s="8"/>
      <c r="D12" s="9"/>
      <c r="E12" s="4" t="str">
        <f>IFERROR(VLOOKUP($C12,Data!$B$3:$H$32,E$1,FALSE),"")</f>
        <v/>
      </c>
      <c r="F12" s="4" t="str">
        <f>IFERROR(VLOOKUP($C12,Data!$B$3:$H$32,F$1,FALSE),"")</f>
        <v/>
      </c>
      <c r="G12" s="6" t="str">
        <f>IFERROR(VLOOKUP($C12,Data!$B$3:$H$32,G$1,FALSE),"")</f>
        <v/>
      </c>
      <c r="H12" s="6" t="str">
        <f t="shared" si="0"/>
        <v/>
      </c>
      <c r="I12" s="11" t="str">
        <f t="shared" si="1"/>
        <v/>
      </c>
    </row>
    <row r="13" spans="2:9" x14ac:dyDescent="0.3">
      <c r="H13" s="10">
        <f>SUM(H3:H12)</f>
        <v>0</v>
      </c>
      <c r="I13" s="12" t="str">
        <f>IF(H13&gt;100000,"Error","Good job")</f>
        <v>Good job</v>
      </c>
    </row>
    <row r="15" spans="2:9" x14ac:dyDescent="0.3">
      <c r="B15" s="17" t="s">
        <v>59</v>
      </c>
      <c r="C15" s="8" t="s">
        <v>65</v>
      </c>
    </row>
    <row r="16" spans="2:9" x14ac:dyDescent="0.3">
      <c r="B16" s="17" t="s">
        <v>64</v>
      </c>
      <c r="C16" t="str">
        <f>IF(C15="Long","10+ years",IF(C15="Medium","4-7 years","Less than 2 years"))</f>
        <v>10+ years</v>
      </c>
    </row>
  </sheetData>
  <conditionalFormatting sqref="I13">
    <cfRule type="containsText" dxfId="5" priority="1" operator="containsText" text="Good job">
      <formula>NOT(ISERROR(SEARCH("Good job",I13)))</formula>
    </cfRule>
    <cfRule type="containsText" dxfId="4" priority="2" operator="containsText" text="Error">
      <formula>NOT(ISERROR(SEARCH("Error",I13)))</formula>
    </cfRule>
  </conditionalFormatting>
  <dataValidations count="2">
    <dataValidation type="whole" allowBlank="1" showInputMessage="1" showErrorMessage="1" sqref="D3:D12" xr:uid="{681034E1-22FC-4D2D-85D1-21965AB9AFF6}">
      <formula1>0</formula1>
      <formula2>1000</formula2>
    </dataValidation>
    <dataValidation type="list" allowBlank="1" showInputMessage="1" showErrorMessage="1" sqref="C15" xr:uid="{752AF500-2401-4FF8-9F98-5ABCDDB1169B}">
      <formula1>"Short, Medium, Long"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6C1039-BF48-41A5-AFFE-B72861F11DB3}">
          <x14:formula1>
            <xm:f>Data!$B$3:$B$32</xm:f>
          </x14:formula1>
          <xm:sqref>C3:C12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BFC82-601C-4D51-9676-9E6F51EDD144}">
  <dimension ref="B1:F13"/>
  <sheetViews>
    <sheetView showGridLines="0" workbookViewId="0"/>
  </sheetViews>
  <sheetFormatPr defaultRowHeight="14.4" x14ac:dyDescent="0.3"/>
  <cols>
    <col min="1" max="1" width="0.88671875" customWidth="1"/>
    <col min="2" max="2" width="17.44140625" bestFit="1" customWidth="1"/>
    <col min="3" max="3" width="21.5546875" bestFit="1" customWidth="1"/>
    <col min="4" max="4" width="10.77734375" customWidth="1"/>
    <col min="5" max="5" width="14.33203125" bestFit="1" customWidth="1"/>
    <col min="6" max="6" width="21.5546875" bestFit="1" customWidth="1"/>
  </cols>
  <sheetData>
    <row r="1" spans="2:6" x14ac:dyDescent="0.3">
      <c r="B1" s="3"/>
      <c r="C1" s="3"/>
      <c r="D1" s="3"/>
    </row>
    <row r="2" spans="2:6" x14ac:dyDescent="0.3">
      <c r="B2" s="1" t="s">
        <v>60</v>
      </c>
      <c r="C2" s="1" t="s">
        <v>49</v>
      </c>
      <c r="D2" s="14" t="s">
        <v>56</v>
      </c>
      <c r="E2" s="1" t="s">
        <v>57</v>
      </c>
    </row>
    <row r="3" spans="2:6" x14ac:dyDescent="0.3">
      <c r="B3" s="5">
        <v>1</v>
      </c>
      <c r="C3" s="13" t="str">
        <f>IFERROR(VLOOKUP(B3,'Portfolio Analysis'!$B$3:$C$17,2,FALSE),"")</f>
        <v/>
      </c>
      <c r="D3" s="15">
        <f>SUMIF('Build Portfolio'!$E$3:$E$12,C3,'Build Portfolio'!$H$3:$H$12)</f>
        <v>0</v>
      </c>
      <c r="E3" s="11" t="str">
        <f>IFERROR(D3/'Portfolio Analysis'!D18,"")</f>
        <v/>
      </c>
    </row>
    <row r="4" spans="2:6" x14ac:dyDescent="0.3">
      <c r="B4" s="5">
        <f>+B3+1</f>
        <v>2</v>
      </c>
      <c r="C4" s="13" t="str">
        <f>IFERROR(VLOOKUP(B4,'Portfolio Analysis'!$B$3:$C$17,2,FALSE),"")</f>
        <v/>
      </c>
      <c r="D4" s="15">
        <f>SUMIF('Build Portfolio'!$E$3:$E$12,C4,'Build Portfolio'!$H$3:$H$12)</f>
        <v>0</v>
      </c>
      <c r="E4" s="11" t="str">
        <f>IFERROR(D4/'Portfolio Analysis'!D18,"")</f>
        <v/>
      </c>
    </row>
    <row r="5" spans="2:6" x14ac:dyDescent="0.3">
      <c r="B5" s="5">
        <f t="shared" ref="B5" si="0">+B4+1</f>
        <v>3</v>
      </c>
      <c r="C5" s="13" t="str">
        <f>IFERROR(VLOOKUP(B5,'Portfolio Analysis'!$B$3:$C$17,2,FALSE),"")</f>
        <v/>
      </c>
      <c r="D5" s="15">
        <f>SUMIF('Build Portfolio'!$E$3:$E$12,C5,'Build Portfolio'!$H$3:$H$12)</f>
        <v>0</v>
      </c>
      <c r="E5" s="11" t="str">
        <f>IFERROR(D5/'Portfolio Analysis'!D18,"")</f>
        <v/>
      </c>
    </row>
    <row r="6" spans="2:6" x14ac:dyDescent="0.3">
      <c r="C6" s="17" t="s">
        <v>62</v>
      </c>
      <c r="D6" s="16">
        <f>SUM(D3:D5)</f>
        <v>0</v>
      </c>
      <c r="E6" s="12">
        <f>SUM(E3:E5)</f>
        <v>0</v>
      </c>
      <c r="F6" s="17" t="str">
        <f>IF('Build Portfolio'!$C$15="Long",IF(E6&gt;0.65,"Look to diversify further","Looks good"),IF('Build Portfolio'!$C$15="Medium",IF(E6&gt;0.5,"Look to diversify further","Looks good"),IF('Build Portfolio'!$C$15="Short",IF(E6&gt;0.4,"Look to diversify further","Looks good"))))</f>
        <v>Looks good</v>
      </c>
    </row>
    <row r="9" spans="2:6" x14ac:dyDescent="0.3">
      <c r="B9" s="1" t="s">
        <v>60</v>
      </c>
      <c r="C9" s="1" t="s">
        <v>63</v>
      </c>
      <c r="D9" s="14" t="s">
        <v>56</v>
      </c>
      <c r="E9" s="1" t="s">
        <v>57</v>
      </c>
    </row>
    <row r="10" spans="2:6" x14ac:dyDescent="0.3">
      <c r="B10" s="5">
        <v>1</v>
      </c>
      <c r="C10" s="13" t="str">
        <f>IFERROR(VLOOKUP(B10,'Portfolio Analysis'!$L$3:$M$17,2,FALSE),"")</f>
        <v/>
      </c>
      <c r="D10" s="15">
        <f>SUMIF('Build Portfolio'!$C$3:$C$12,C10,'Build Portfolio'!$H$3:$H$12)</f>
        <v>0</v>
      </c>
      <c r="E10" s="11" t="str">
        <f>IFERROR(D10/'Portfolio Analysis'!D$18,"")</f>
        <v/>
      </c>
    </row>
    <row r="11" spans="2:6" x14ac:dyDescent="0.3">
      <c r="B11" s="5">
        <f>+B10+1</f>
        <v>2</v>
      </c>
      <c r="C11" s="13" t="str">
        <f>IFERROR(VLOOKUP(B11,'Portfolio Analysis'!$L$3:$M$17,2,FALSE),"")</f>
        <v/>
      </c>
      <c r="D11" s="15">
        <f>SUMIF('Build Portfolio'!$C$3:$C$12,C11,'Build Portfolio'!$H$3:$H$12)</f>
        <v>0</v>
      </c>
      <c r="E11" s="11" t="str">
        <f>IFERROR(D11/'Portfolio Analysis'!D$18,"")</f>
        <v/>
      </c>
    </row>
    <row r="12" spans="2:6" x14ac:dyDescent="0.3">
      <c r="B12" s="5">
        <f t="shared" ref="B12" si="1">+B11+1</f>
        <v>3</v>
      </c>
      <c r="C12" s="13" t="str">
        <f>IFERROR(VLOOKUP(B12,'Portfolio Analysis'!$L$3:$M$17,2,FALSE),"")</f>
        <v/>
      </c>
      <c r="D12" s="15">
        <f>SUMIF('Build Portfolio'!$C$3:$C$12,C12,'Build Portfolio'!$H$3:$H$12)</f>
        <v>0</v>
      </c>
      <c r="E12" s="11" t="str">
        <f>IFERROR(D12/'Portfolio Analysis'!D$18,"")</f>
        <v/>
      </c>
    </row>
    <row r="13" spans="2:6" x14ac:dyDescent="0.3">
      <c r="C13" s="17" t="s">
        <v>62</v>
      </c>
      <c r="D13" s="16">
        <f>SUM(D10:D12)</f>
        <v>0</v>
      </c>
      <c r="E13" s="12">
        <f>SUM(E10:E12)</f>
        <v>0</v>
      </c>
      <c r="F13" s="17" t="str">
        <f>IF('Build Portfolio'!$C$15="Long",IF(E13&gt;0.6,"Look to diversify further","Looks good"),IF('Build Portfolio'!$C$15="Medium",IF(E13&gt;0.4,"Look to diversify further","Looks good"),IF('Build Portfolio'!$C$15="Short",IF(E13&gt;0.25,"Look to diversify further","Looks good"))))</f>
        <v>Looks good</v>
      </c>
    </row>
  </sheetData>
  <conditionalFormatting sqref="F6">
    <cfRule type="containsText" dxfId="3" priority="5" operator="containsText" text="good">
      <formula>NOT(ISERROR(SEARCH("good",F6)))</formula>
    </cfRule>
    <cfRule type="containsText" dxfId="2" priority="7" operator="containsText" text="diversify">
      <formula>NOT(ISERROR(SEARCH("diversify",F6)))</formula>
    </cfRule>
  </conditionalFormatting>
  <conditionalFormatting sqref="F13">
    <cfRule type="containsText" dxfId="1" priority="1" operator="containsText" text="good">
      <formula>NOT(ISERROR(SEARCH("good",F13)))</formula>
    </cfRule>
    <cfRule type="containsText" dxfId="0" priority="2" operator="containsText" text="diversify">
      <formula>NOT(ISERROR(SEARCH("diversify",F13)))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4D2AD-CFD4-456A-9C1D-00B3625C23A7}">
  <dimension ref="B1:M24"/>
  <sheetViews>
    <sheetView showGridLines="0" workbookViewId="0"/>
  </sheetViews>
  <sheetFormatPr defaultRowHeight="14.4" x14ac:dyDescent="0.3"/>
  <cols>
    <col min="1" max="1" width="0.88671875" customWidth="1"/>
    <col min="2" max="2" width="17.44140625" bestFit="1" customWidth="1"/>
    <col min="3" max="3" width="21.5546875" bestFit="1" customWidth="1"/>
    <col min="4" max="4" width="10.77734375" customWidth="1"/>
    <col min="5" max="5" width="14.33203125" bestFit="1" customWidth="1"/>
  </cols>
  <sheetData>
    <row r="1" spans="2:13" x14ac:dyDescent="0.3">
      <c r="B1" s="3"/>
      <c r="C1" s="3"/>
      <c r="D1" s="3"/>
    </row>
    <row r="2" spans="2:13" x14ac:dyDescent="0.3">
      <c r="B2" s="1" t="s">
        <v>61</v>
      </c>
      <c r="C2" s="1" t="s">
        <v>49</v>
      </c>
      <c r="D2" s="14" t="s">
        <v>56</v>
      </c>
      <c r="E2" s="1" t="s">
        <v>57</v>
      </c>
    </row>
    <row r="3" spans="2:13" x14ac:dyDescent="0.3">
      <c r="B3" s="5">
        <f>IF(D3=0,16,_xlfn.RANK.EQ(E3,$E$3:$E$17))</f>
        <v>16</v>
      </c>
      <c r="C3" s="13" t="s">
        <v>11</v>
      </c>
      <c r="D3" s="15">
        <f>SUMIF('Build Portfolio'!$E$3:$E$12,C3,'Build Portfolio'!$H$3:$H$12)</f>
        <v>0</v>
      </c>
      <c r="E3" s="11" t="str">
        <f>IFERROR(D3/$D$18,"")</f>
        <v/>
      </c>
      <c r="L3" s="18" t="s">
        <v>61</v>
      </c>
    </row>
    <row r="4" spans="2:13" x14ac:dyDescent="0.3">
      <c r="B4" s="5">
        <f t="shared" ref="B4:B17" si="0">IF(D4=0,16,_xlfn.RANK.EQ(E4,$E$3:$E$17))</f>
        <v>16</v>
      </c>
      <c r="C4" s="13" t="s">
        <v>13</v>
      </c>
      <c r="D4" s="15">
        <f>SUMIF('Build Portfolio'!$E$3:$E$12,C4,'Build Portfolio'!$H$3:$H$12)</f>
        <v>0</v>
      </c>
      <c r="E4" s="11" t="str">
        <f t="shared" ref="E4:E17" si="1">IFERROR(D4/$D$18,"")</f>
        <v/>
      </c>
      <c r="L4">
        <f>IF('Build Portfolio'!H3="",11,_xlfn.RANK.EQ('Build Portfolio'!H3,'Build Portfolio'!$H$3:$H$12))</f>
        <v>11</v>
      </c>
      <c r="M4">
        <f>+'Build Portfolio'!C3</f>
        <v>0</v>
      </c>
    </row>
    <row r="5" spans="2:13" x14ac:dyDescent="0.3">
      <c r="B5" s="5">
        <f t="shared" si="0"/>
        <v>16</v>
      </c>
      <c r="C5" s="13" t="s">
        <v>15</v>
      </c>
      <c r="D5" s="15">
        <f>SUMIF('Build Portfolio'!$E$3:$E$12,C5,'Build Portfolio'!$H$3:$H$12)</f>
        <v>0</v>
      </c>
      <c r="E5" s="11" t="str">
        <f t="shared" si="1"/>
        <v/>
      </c>
      <c r="L5">
        <f>IF('Build Portfolio'!H4="",11,_xlfn.RANK.EQ('Build Portfolio'!H4,'Build Portfolio'!$H$3:$H$12))</f>
        <v>11</v>
      </c>
      <c r="M5">
        <f>+'Build Portfolio'!C4</f>
        <v>0</v>
      </c>
    </row>
    <row r="6" spans="2:13" x14ac:dyDescent="0.3">
      <c r="B6" s="5">
        <f t="shared" si="0"/>
        <v>16</v>
      </c>
      <c r="C6" s="13" t="s">
        <v>17</v>
      </c>
      <c r="D6" s="15">
        <f>SUMIF('Build Portfolio'!$E$3:$E$12,C6,'Build Portfolio'!$H$3:$H$12)</f>
        <v>0</v>
      </c>
      <c r="E6" s="11" t="str">
        <f t="shared" si="1"/>
        <v/>
      </c>
      <c r="L6">
        <f>IF('Build Portfolio'!H5="",11,_xlfn.RANK.EQ('Build Portfolio'!H5,'Build Portfolio'!$H$3:$H$12))</f>
        <v>11</v>
      </c>
      <c r="M6">
        <f>+'Build Portfolio'!C5</f>
        <v>0</v>
      </c>
    </row>
    <row r="7" spans="2:13" x14ac:dyDescent="0.3">
      <c r="B7" s="5">
        <f t="shared" si="0"/>
        <v>16</v>
      </c>
      <c r="C7" s="13" t="s">
        <v>20</v>
      </c>
      <c r="D7" s="15">
        <f>SUMIF('Build Portfolio'!$E$3:$E$12,C7,'Build Portfolio'!$H$3:$H$12)</f>
        <v>0</v>
      </c>
      <c r="E7" s="11" t="str">
        <f t="shared" si="1"/>
        <v/>
      </c>
      <c r="L7">
        <f>IF('Build Portfolio'!H6="",11,_xlfn.RANK.EQ('Build Portfolio'!H6,'Build Portfolio'!$H$3:$H$12))</f>
        <v>11</v>
      </c>
      <c r="M7">
        <f>+'Build Portfolio'!C6</f>
        <v>0</v>
      </c>
    </row>
    <row r="8" spans="2:13" x14ac:dyDescent="0.3">
      <c r="B8" s="5">
        <f t="shared" si="0"/>
        <v>16</v>
      </c>
      <c r="C8" s="13" t="s">
        <v>9</v>
      </c>
      <c r="D8" s="15">
        <f>SUMIF('Build Portfolio'!$E$3:$E$12,C8,'Build Portfolio'!$H$3:$H$12)</f>
        <v>0</v>
      </c>
      <c r="E8" s="11" t="str">
        <f t="shared" si="1"/>
        <v/>
      </c>
      <c r="L8">
        <f>IF('Build Portfolio'!H7="",11,_xlfn.RANK.EQ('Build Portfolio'!H7,'Build Portfolio'!$H$3:$H$12))</f>
        <v>11</v>
      </c>
      <c r="M8">
        <f>+'Build Portfolio'!C7</f>
        <v>0</v>
      </c>
    </row>
    <row r="9" spans="2:13" x14ac:dyDescent="0.3">
      <c r="B9" s="5">
        <f t="shared" si="0"/>
        <v>16</v>
      </c>
      <c r="C9" s="13" t="s">
        <v>0</v>
      </c>
      <c r="D9" s="15">
        <f>SUMIF('Build Portfolio'!$E$3:$E$12,C9,'Build Portfolio'!$H$3:$H$12)</f>
        <v>0</v>
      </c>
      <c r="E9" s="11" t="str">
        <f t="shared" si="1"/>
        <v/>
      </c>
      <c r="L9">
        <f>IF('Build Portfolio'!H8="",11,_xlfn.RANK.EQ('Build Portfolio'!H8,'Build Portfolio'!$H$3:$H$12))</f>
        <v>11</v>
      </c>
      <c r="M9">
        <f>+'Build Portfolio'!C8</f>
        <v>0</v>
      </c>
    </row>
    <row r="10" spans="2:13" x14ac:dyDescent="0.3">
      <c r="B10" s="5">
        <f t="shared" si="0"/>
        <v>16</v>
      </c>
      <c r="C10" s="13" t="s">
        <v>28</v>
      </c>
      <c r="D10" s="15">
        <f>SUMIF('Build Portfolio'!$E$3:$E$12,C10,'Build Portfolio'!$H$3:$H$12)</f>
        <v>0</v>
      </c>
      <c r="E10" s="11" t="str">
        <f t="shared" si="1"/>
        <v/>
      </c>
      <c r="L10">
        <f>IF('Build Portfolio'!H9="",11,_xlfn.RANK.EQ('Build Portfolio'!H9,'Build Portfolio'!$H$3:$H$12))</f>
        <v>11</v>
      </c>
      <c r="M10">
        <f>+'Build Portfolio'!C9</f>
        <v>0</v>
      </c>
    </row>
    <row r="11" spans="2:13" x14ac:dyDescent="0.3">
      <c r="B11" s="5">
        <f t="shared" si="0"/>
        <v>16</v>
      </c>
      <c r="C11" s="13" t="s">
        <v>31</v>
      </c>
      <c r="D11" s="15">
        <f>SUMIF('Build Portfolio'!$E$3:$E$12,C11,'Build Portfolio'!$H$3:$H$12)</f>
        <v>0</v>
      </c>
      <c r="E11" s="11" t="str">
        <f t="shared" si="1"/>
        <v/>
      </c>
      <c r="L11">
        <f>IF('Build Portfolio'!H10="",11,_xlfn.RANK.EQ('Build Portfolio'!H10,'Build Portfolio'!$H$3:$H$12))</f>
        <v>11</v>
      </c>
      <c r="M11">
        <f>+'Build Portfolio'!C10</f>
        <v>0</v>
      </c>
    </row>
    <row r="12" spans="2:13" x14ac:dyDescent="0.3">
      <c r="B12" s="5">
        <f t="shared" si="0"/>
        <v>16</v>
      </c>
      <c r="C12" s="13" t="s">
        <v>32</v>
      </c>
      <c r="D12" s="15">
        <f>SUMIF('Build Portfolio'!$E$3:$E$12,C12,'Build Portfolio'!$H$3:$H$12)</f>
        <v>0</v>
      </c>
      <c r="E12" s="11" t="str">
        <f t="shared" si="1"/>
        <v/>
      </c>
      <c r="L12">
        <f>IF('Build Portfolio'!H11="",11,_xlfn.RANK.EQ('Build Portfolio'!H11,'Build Portfolio'!$H$3:$H$12))</f>
        <v>11</v>
      </c>
      <c r="M12">
        <f>+'Build Portfolio'!C11</f>
        <v>0</v>
      </c>
    </row>
    <row r="13" spans="2:13" x14ac:dyDescent="0.3">
      <c r="B13" s="5">
        <f t="shared" si="0"/>
        <v>16</v>
      </c>
      <c r="C13" s="13" t="s">
        <v>35</v>
      </c>
      <c r="D13" s="15">
        <f>SUMIF('Build Portfolio'!$E$3:$E$12,C13,'Build Portfolio'!$H$3:$H$12)</f>
        <v>0</v>
      </c>
      <c r="E13" s="11" t="str">
        <f t="shared" si="1"/>
        <v/>
      </c>
      <c r="L13">
        <f>IF('Build Portfolio'!H12="",11,_xlfn.RANK.EQ('Build Portfolio'!H12,'Build Portfolio'!$H$3:$H$12))</f>
        <v>11</v>
      </c>
      <c r="M13">
        <f>+'Build Portfolio'!C12</f>
        <v>0</v>
      </c>
    </row>
    <row r="14" spans="2:13" x14ac:dyDescent="0.3">
      <c r="B14" s="5">
        <f t="shared" si="0"/>
        <v>16</v>
      </c>
      <c r="C14" s="13" t="s">
        <v>38</v>
      </c>
      <c r="D14" s="15">
        <f>SUMIF('Build Portfolio'!$E$3:$E$12,C14,'Build Portfolio'!$H$3:$H$12)</f>
        <v>0</v>
      </c>
      <c r="E14" s="11" t="str">
        <f t="shared" si="1"/>
        <v/>
      </c>
    </row>
    <row r="15" spans="2:13" x14ac:dyDescent="0.3">
      <c r="B15" s="5">
        <f t="shared" si="0"/>
        <v>16</v>
      </c>
      <c r="C15" s="13" t="s">
        <v>40</v>
      </c>
      <c r="D15" s="15">
        <f>SUMIF('Build Portfolio'!$E$3:$E$12,C15,'Build Portfolio'!$H$3:$H$12)</f>
        <v>0</v>
      </c>
      <c r="E15" s="11" t="str">
        <f t="shared" si="1"/>
        <v/>
      </c>
    </row>
    <row r="16" spans="2:13" x14ac:dyDescent="0.3">
      <c r="B16" s="5">
        <f t="shared" si="0"/>
        <v>16</v>
      </c>
      <c r="C16" s="13" t="s">
        <v>45</v>
      </c>
      <c r="D16" s="15">
        <f>SUMIF('Build Portfolio'!$E$3:$E$12,C16,'Build Portfolio'!$H$3:$H$12)</f>
        <v>0</v>
      </c>
      <c r="E16" s="11" t="str">
        <f t="shared" si="1"/>
        <v/>
      </c>
    </row>
    <row r="17" spans="2:5" x14ac:dyDescent="0.3">
      <c r="B17" s="5">
        <f t="shared" si="0"/>
        <v>16</v>
      </c>
      <c r="C17" s="13" t="s">
        <v>47</v>
      </c>
      <c r="D17" s="15">
        <f>SUMIF('Build Portfolio'!$E$3:$E$12,C17,'Build Portfolio'!$H$3:$H$12)</f>
        <v>0</v>
      </c>
      <c r="E17" s="11" t="str">
        <f t="shared" si="1"/>
        <v/>
      </c>
    </row>
    <row r="18" spans="2:5" x14ac:dyDescent="0.3">
      <c r="D18" s="16">
        <f>SUM(D3:D17)</f>
        <v>0</v>
      </c>
    </row>
    <row r="20" spans="2:5" x14ac:dyDescent="0.3">
      <c r="B20" s="1" t="s">
        <v>54</v>
      </c>
      <c r="C20" s="1" t="s">
        <v>58</v>
      </c>
      <c r="D20" s="14" t="s">
        <v>56</v>
      </c>
      <c r="E20" s="1" t="s">
        <v>57</v>
      </c>
    </row>
    <row r="21" spans="2:5" x14ac:dyDescent="0.3">
      <c r="B21" s="5">
        <v>1</v>
      </c>
      <c r="C21" s="13" t="s">
        <v>2</v>
      </c>
      <c r="D21" s="15">
        <f>SUMIF('Build Portfolio'!$F$3:$F$12,C21,'Build Portfolio'!$H$3:$H$12)</f>
        <v>0</v>
      </c>
      <c r="E21" s="11" t="str">
        <f>IFERROR(D21/$D$18,"")</f>
        <v/>
      </c>
    </row>
    <row r="22" spans="2:5" x14ac:dyDescent="0.3">
      <c r="B22" s="5">
        <f>+B21+1</f>
        <v>2</v>
      </c>
      <c r="C22" s="13" t="s">
        <v>1</v>
      </c>
      <c r="D22" s="15">
        <f>SUMIF('Build Portfolio'!$F$3:$F$12,C22,'Build Portfolio'!$H$3:$H$12)</f>
        <v>0</v>
      </c>
      <c r="E22" s="11" t="str">
        <f t="shared" ref="E22:E23" si="2">IFERROR(D22/$D$18,"")</f>
        <v/>
      </c>
    </row>
    <row r="23" spans="2:5" x14ac:dyDescent="0.3">
      <c r="B23" s="5">
        <f t="shared" ref="B23" si="3">+B22+1</f>
        <v>3</v>
      </c>
      <c r="C23" s="13" t="s">
        <v>4</v>
      </c>
      <c r="D23" s="15">
        <f>SUMIF('Build Portfolio'!$F$3:$F$12,C23,'Build Portfolio'!$H$3:$H$12)</f>
        <v>0</v>
      </c>
      <c r="E23" s="11" t="str">
        <f t="shared" si="2"/>
        <v/>
      </c>
    </row>
    <row r="24" spans="2:5" x14ac:dyDescent="0.3">
      <c r="D24" s="16">
        <f>SUM(D21:D23)</f>
        <v>0</v>
      </c>
    </row>
  </sheetData>
  <dataValidations count="1">
    <dataValidation type="whole" allowBlank="1" showInputMessage="1" showErrorMessage="1" sqref="D3:D17 D21:D23" xr:uid="{B5261D89-0A51-4A5C-B7F1-AFA1F5CAACDA}">
      <formula1>0</formula1>
      <formula2>1000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8 F A A B Q S w M E F A A C A A g A b V E 4 W U U E 8 i C j A A A A 9 g A A A B I A H A B D b 2 5 m a W c v U G F j a 2 F n Z S 5 4 b W w g o h g A K K A U A A A A A A A A A A A A A A A A A A A A A A A A A A A A h Y + x D o I w F E V / h X S n h b I Q 8 q i D q y Q m R O P a l A q N 8 D C 0 W P 7 N w U / y F 8 Q o 6 u Z 4 z z 3 D v f f r D V Z T 1 w Y X P V j T Y 0 5 i G p F A o + o r g 3 V O R n c M U 7 I S s J X q J G s d z D L a b L J V T h r n z h l j 3 n v q E 9 o P N e N R F L N D s S l V o z t J P r L 5 L 4 c G r Z O o N B G w f 4 0 R n M Y J p w l P a Q R s g V A Y / A p 8 3 v t s f y C s x 9 a N g x Y a w 1 0 J b I n A 3 h / E A 1 B L A w Q U A A I A C A B t U T h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V E 4 W S Y 5 Z b T q A g A A V T 0 A A B M A H A B G b 3 J t d W x h c y 9 T Z W N 0 a W 9 u M S 5 t I K I Y A C i g F A A A A A A A A A A A A A A A A A A A A A A A A A A A A O 1 b T W / a Q B C 9 I / E f V p s L t G B i b D A Q U a l J U + X Q U 0 D q A X E w Z h u s 2 F 7 q X e S g K P 8 9 N k Z t H N u I x a u 6 D o M E h j F 6 + z E z 7 z 0 h l h G L 2 9 R D k / i q X t V r 9 R p b m T 5 Z o g s 8 N R c O Q R p G Y + Q Q X q + h 8 D G h G 9 8 i Y e Q n W S j X P g 0 Y 8 W + o x 4 n H W Q O v O F + z U a c T B I F C f m 9 s v n V N x o m v W N T t 2 N 7 S N t u u 6 T 8 S z j o L R t o + W T u 2 Z S o m W + N m K x 7 g A t 8 + c d + 0 e D i F e A L f f e q i O + 4 6 0 U S i q 7 K L N + K p t N D z M 7 6 h z s b 1 V N x C e P r 1 + s e t 4 m 4 Z p 9 Y j W 9 g P f 9 4 r H g m 4 u V A s h 6 E v 6 F P 4 n N 5 H L 3 c z i z p s b X p j j L s Y z 0 c e 5 Y 1 Z t L Q w N m + O P L 5 q W y v b W T b U + I M T r m k f 0 Z o t d M K I 8 R D 7 Y a M h j h 9 R V U 8 a 8 l s J Q 7 7 Z V 1 1 w X w d N / B J m d p / Y 7 p k k F n 0 W g e i m I S 7 L q I 1 o 1 s d D y J u 1 t P L S y i i v X a 7 f I B g H E d K 7 1 q 1 o g Y p B a C m I Y U V L X A x C 2 r q l N Y k O T V K l J h F D 0 D O S f 6 5 t J o Y g b e e k N W o P G v W 8 G l U M o Z d C M K D V C + 3 9 8 Q j S 9 r 4 Q W R T d e i N B N 3 2 g G 6 A b s Z I X Q + i n E P p A W C U S l h i C t O y V T H l F c 9 d P k K Y B p A m k + a 9 J U w z B S C H 0 g H Y r T b t i C N L y X 3 n i L p r 9 X o L 6 B 0 D 9 Q P 3 V o 3 4 x h E E K Q Q f x O H P x E E O Q V k E g P 4 X r R 0 8 I 2 B A E D A T s H A V M D G G Y U c U g g S C B x S R Q D E F a D Y K I S h D R o h W o J W R Y v a y m D r 9 H O D y H d C 5 P + y 8 i K D k o u U w l F 0 M I 0 y / H k I I Z A D M g 0 w y I I c g r Y / A T / 4 W f K F r E 3 a Q j K e X 8 B T g S c C T g S K Q 4 E k G I j L o E U w O m 5 i O Y G k E I a Z 0 A v u i D + K K i f a C G z i q 0 V r N 7 G k y I Q y x O / b G g t c L z v 0 d q b 1 a m 9 x A d q N 2 u S X S K d n e A V p n 6 p s d + U d + N / V t 0 k z U O n b 9 t J Y 7 a 8 v D 7 i J M n / u 6 k Z l Z c y 4 n r O f F e T r y f E z d y 4 o O c + D A n v v t V L f N G c s U v z X r N 9 j K 3 9 + o V U E s B A i 0 A F A A C A A g A b V E 4 W U U E 8 i C j A A A A 9 g A A A B I A A A A A A A A A A A A A A A A A A A A A A E N v b m Z p Z y 9 Q Y W N r Y W d l L n h t b F B L A Q I t A B Q A A g A I A G 1 R O F k P y u m r p A A A A O k A A A A T A A A A A A A A A A A A A A A A A O 8 A A A B b Q 2 9 u d G V u d F 9 U e X B l c 1 0 u e G 1 s U E s B A i 0 A F A A C A A g A b V E 4 W S Y 5 Z b T q A g A A V T 0 A A B M A A A A A A A A A A A A A A A A A 4 A E A A E Z v c m 1 1 b G F z L 1 N l Y 3 R p b 2 4 x L m 1 Q S w U G A A A A A A M A A w D C A A A A F w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A 4 A A A A A A A A 6 D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l M j A z P C 9 J d G V t U G F 0 a D 4 8 L 0 l 0 Z W 1 M b 2 N h d G l v b j 4 8 U 3 R h Y m x l R W 5 0 c m l l c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m M 0 Y z Y 4 N z Q t M m U 1 N C 0 0 M D U x L W F h Z j k t N W M w N W Q 0 Z T g z Y T c y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5 L T I 0 V D A 0 O j M w O j E y L j E w M T M 3 N T B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S A z L 0 F 1 d G 9 S Z W 1 v d m V k Q 2 9 s d W 1 u c z E u e 0 N v b H V t b j E s M H 0 m c X V v d D s s J n F 1 b 3 Q 7 U 2 V j d G l v b j E v V G F i b G U g M y 9 B d X R v U m V t b 3 Z l Z E N v b H V t b n M x L n t D b 2 x 1 b W 4 y L D F 9 J n F 1 b 3 Q 7 L C Z x d W 9 0 O 1 N l Y 3 R p b 2 4 x L 1 R h Y m x l I D M v Q X V 0 b 1 J l b W 9 2 Z W R D b 2 x 1 b W 5 z M S 5 7 Q 2 9 s d W 1 u M y w y f S Z x d W 9 0 O y w m c X V v d D t T Z W N 0 a W 9 u M S 9 U Y W J s Z S A z L 0 F 1 d G 9 S Z W 1 v d m V k Q 2 9 s d W 1 u c z E u e 0 N v b H V t b j Q s M 3 0 m c X V v d D s s J n F 1 b 3 Q 7 U 2 V j d G l v b j E v V G F i b G U g M y 9 B d X R v U m V t b 3 Z l Z E N v b H V t b n M x L n t D b 2 x 1 b W 4 1 L D R 9 J n F 1 b 3 Q 7 L C Z x d W 9 0 O 1 N l Y 3 R p b 2 4 x L 1 R h Y m x l I D M v Q X V 0 b 1 J l b W 9 2 Z W R D b 2 x 1 b W 5 z M S 5 7 Q 2 9 s d W 1 u N i w 1 f S Z x d W 9 0 O y w m c X V v d D t T Z W N 0 a W 9 u M S 9 U Y W J s Z S A z L 0 F 1 d G 9 S Z W 1 v d m V k Q 2 9 s d W 1 u c z E u e 0 N v b H V t b j c s N n 0 m c X V v d D s s J n F 1 b 3 Q 7 U 2 V j d G l v b j E v V G F i b G U g M y 9 B d X R v U m V t b 3 Z l Z E N v b H V t b n M x L n t D b 2 x 1 b W 4 4 L D d 9 J n F 1 b 3 Q 7 L C Z x d W 9 0 O 1 N l Y 3 R p b 2 4 x L 1 R h Y m x l I D M v Q X V 0 b 1 J l b W 9 2 Z W R D b 2 x 1 b W 5 z M S 5 7 Q 2 9 s d W 1 u O S w 4 f S Z x d W 9 0 O y w m c X V v d D t T Z W N 0 a W 9 u M S 9 U Y W J s Z S A z L 0 F 1 d G 9 S Z W 1 v d m V k Q 2 9 s d W 1 u c z E u e 0 N v b H V t b j E w L D l 9 J n F 1 b 3 Q 7 L C Z x d W 9 0 O 1 N l Y 3 R p b 2 4 x L 1 R h Y m x l I D M v Q X V 0 b 1 J l b W 9 2 Z W R D b 2 x 1 b W 5 z M S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S A z L 0 F 1 d G 9 S Z W 1 v d m V k Q 2 9 s d W 1 u c z E u e 0 N v b H V t b j E s M H 0 m c X V v d D s s J n F 1 b 3 Q 7 U 2 V j d G l v b j E v V G F i b G U g M y 9 B d X R v U m V t b 3 Z l Z E N v b H V t b n M x L n t D b 2 x 1 b W 4 y L D F 9 J n F 1 b 3 Q 7 L C Z x d W 9 0 O 1 N l Y 3 R p b 2 4 x L 1 R h Y m x l I D M v Q X V 0 b 1 J l b W 9 2 Z W R D b 2 x 1 b W 5 z M S 5 7 Q 2 9 s d W 1 u M y w y f S Z x d W 9 0 O y w m c X V v d D t T Z W N 0 a W 9 u M S 9 U Y W J s Z S A z L 0 F 1 d G 9 S Z W 1 v d m V k Q 2 9 s d W 1 u c z E u e 0 N v b H V t b j Q s M 3 0 m c X V v d D s s J n F 1 b 3 Q 7 U 2 V j d G l v b j E v V G F i b G U g M y 9 B d X R v U m V t b 3 Z l Z E N v b H V t b n M x L n t D b 2 x 1 b W 4 1 L D R 9 J n F 1 b 3 Q 7 L C Z x d W 9 0 O 1 N l Y 3 R p b 2 4 x L 1 R h Y m x l I D M v Q X V 0 b 1 J l b W 9 2 Z W R D b 2 x 1 b W 5 z M S 5 7 Q 2 9 s d W 1 u N i w 1 f S Z x d W 9 0 O y w m c X V v d D t T Z W N 0 a W 9 u M S 9 U Y W J s Z S A z L 0 F 1 d G 9 S Z W 1 v d m V k Q 2 9 s d W 1 u c z E u e 0 N v b H V t b j c s N n 0 m c X V v d D s s J n F 1 b 3 Q 7 U 2 V j d G l v b j E v V G F i b G U g M y 9 B d X R v U m V t b 3 Z l Z E N v b H V t b n M x L n t D b 2 x 1 b W 4 4 L D d 9 J n F 1 b 3 Q 7 L C Z x d W 9 0 O 1 N l Y 3 R p b 2 4 x L 1 R h Y m x l I D M v Q X V 0 b 1 J l b W 9 2 Z W R D b 2 x 1 b W 5 z M S 5 7 Q 2 9 s d W 1 u O S w 4 f S Z x d W 9 0 O y w m c X V v d D t T Z W N 0 a W 9 u M S 9 U Y W J s Z S A z L 0 F 1 d G 9 S Z W 1 v d m V k Q 2 9 s d W 1 u c z E u e 0 N v b H V t b j E w L D l 9 J n F 1 b 3 Q 7 L C Z x d W 9 0 O 1 N l Y 3 R p b 2 4 x L 1 R h Y m x l I D M v Q X V 0 b 1 J l b W 9 2 Z W R D b 2 x 1 b W 5 z M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S U y M D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z L 0 V 4 d H J h Y 3 R l Z C U y M F R h Y m x l J T I w R n J v b S U y M E h 0 b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Q N 5 r 7 d r 4 e 0 m 7 a G j V O k j g + A A A A A A C A A A A A A A Q Z g A A A A E A A C A A A A A + 9 7 E H u 8 H 8 q p c X x 1 m s q z e r w J s U k Q + y 1 M 4 1 F D M g S u i N M Q A A A A A O g A A A A A I A A C A A A A C W f Z j i L 1 Y Z X U V Z N m R E R 0 U 3 1 q z f 4 r U t 3 H V p e f 5 l B 5 Q V b l A A A A A y m A r Z P s / t / s m l l 0 T n h i + z U 8 v j V F C C F Y w V E v U i v M 6 g o A m J Q e y 6 n I u f N n j u b j u 4 t / I 1 H W N R E 0 m 3 d w u D 7 s l Q y R Z l f y o t V U E t t i p g o V 4 0 4 P 7 Z c k A A A A D H Y o R r S 7 7 m 6 + J z D + c R W b s w C B 6 / E N J 4 H X O v i n G 9 K L m u L T S f i c v D r W L N M a d z R Y M z 8 3 U d 2 W r H B g 3 e m E + Y k X N U 3 r o e < / D a t a M a s h u p > 
</file>

<file path=customXml/itemProps1.xml><?xml version="1.0" encoding="utf-8"?>
<ds:datastoreItem xmlns:ds="http://schemas.openxmlformats.org/officeDocument/2006/customXml" ds:itemID="{17DEE46A-1F2F-4B48-947D-A8EB52FFF97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Build Portfolio</vt:lpstr>
      <vt:lpstr>Feedback</vt:lpstr>
      <vt:lpstr>Portfolio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Jain</dc:creator>
  <cp:lastModifiedBy>Aman Jain</cp:lastModifiedBy>
  <dcterms:created xsi:type="dcterms:W3CDTF">2024-09-24T04:22:27Z</dcterms:created>
  <dcterms:modified xsi:type="dcterms:W3CDTF">2024-09-25T16:46:14Z</dcterms:modified>
</cp:coreProperties>
</file>